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Unit Economics" sheetId="3" state="visible" r:id="rId3"/>
    <sheet xmlns:r="http://schemas.openxmlformats.org/officeDocument/2006/relationships" name="Projections" sheetId="4" state="visible" r:id="rId4"/>
    <sheet xmlns:r="http://schemas.openxmlformats.org/officeDocument/2006/relationships" name="Use of Funds" sheetId="5" state="visible" r:id="rId5"/>
    <sheet xmlns:r="http://schemas.openxmlformats.org/officeDocument/2006/relationships" name="Market Sizing" sheetId="6" state="visible" r:id="rId6"/>
    <sheet xmlns:r="http://schemas.openxmlformats.org/officeDocument/2006/relationships" name="Dilution" sheetId="7" state="visible" r:id="rId7"/>
    <sheet xmlns:r="http://schemas.openxmlformats.org/officeDocument/2006/relationships" name="Sensitivity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;($#,##0);&quot;-&quot;"/>
    <numFmt numFmtId="165" formatCode="0.0%"/>
  </numFmts>
  <fonts count="12">
    <font>
      <name val="Calibri"/>
      <family val="2"/>
      <color theme="1"/>
      <sz val="11"/>
      <scheme val="minor"/>
    </font>
    <font>
      <name val="Arial"/>
      <b val="1"/>
      <color rgb="000A6E93"/>
      <sz val="20"/>
    </font>
    <font>
      <name val="Arial"/>
      <i val="1"/>
      <color rgb="005A6B75"/>
      <sz val="11"/>
    </font>
    <font>
      <name val="Arial"/>
      <b val="1"/>
      <color rgb="001B2A33"/>
      <sz val="10"/>
    </font>
    <font>
      <name val="Arial"/>
      <color rgb="001B2A33"/>
      <sz val="10"/>
    </font>
    <font>
      <name val="Arial"/>
      <b val="1"/>
      <color rgb="000A6E93"/>
      <sz val="15"/>
    </font>
    <font>
      <name val="Arial"/>
      <color rgb="000000FF"/>
      <sz val="10"/>
    </font>
    <font>
      <name val="Arial"/>
      <b val="1"/>
      <color rgb="00FFFFFF"/>
      <sz val="10"/>
    </font>
    <font>
      <name val="Arial"/>
      <color rgb="00008000"/>
      <sz val="10"/>
    </font>
    <font>
      <name val="Arial"/>
      <color rgb="005A6B75"/>
      <sz val="10"/>
    </font>
    <font>
      <name val="Arial"/>
      <i val="1"/>
      <color rgb="005A6B75"/>
      <sz val="9"/>
    </font>
    <font>
      <name val="Arial"/>
      <i val="1"/>
      <color rgb="005A6B75"/>
      <sz val="8"/>
    </font>
  </fonts>
  <fills count="5">
    <fill>
      <patternFill/>
    </fill>
    <fill>
      <patternFill patternType="gray125"/>
    </fill>
    <fill>
      <patternFill patternType="solid">
        <fgColor rgb="00FFF2CC"/>
      </patternFill>
    </fill>
    <fill>
      <patternFill patternType="solid">
        <fgColor rgb="001E6FA8"/>
      </patternFill>
    </fill>
    <fill>
      <patternFill patternType="solid">
        <fgColor rgb="00F6F3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wrapText="1"/>
    </xf>
    <xf numFmtId="0" fontId="4" fillId="0" borderId="0" applyAlignment="1" pivotButton="0" quotePrefix="0" xfId="0">
      <alignment horizontal="left" wrapText="1"/>
    </xf>
    <xf numFmtId="0" fontId="5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6" fillId="2" borderId="0" pivotButton="0" quotePrefix="0" xfId="0"/>
    <xf numFmtId="165" fontId="6" fillId="2" borderId="0" pivotButton="0" quotePrefix="0" xfId="0"/>
    <xf numFmtId="0" fontId="7" fillId="3" borderId="0" applyAlignment="1" pivotButton="0" quotePrefix="0" xfId="0">
      <alignment horizontal="center"/>
    </xf>
    <xf numFmtId="3" fontId="6" fillId="2" borderId="0" pivotButton="0" quotePrefix="0" xfId="0"/>
    <xf numFmtId="165" fontId="3" fillId="0" borderId="0" pivotButton="0" quotePrefix="0" xfId="0"/>
    <xf numFmtId="164" fontId="8" fillId="0" borderId="0" pivotButton="0" quotePrefix="0" xfId="0"/>
    <xf numFmtId="164" fontId="4" fillId="0" borderId="0" pivotButton="0" quotePrefix="0" xfId="0"/>
    <xf numFmtId="164" fontId="3" fillId="0" borderId="0" pivotButton="0" quotePrefix="0" xfId="0"/>
    <xf numFmtId="164" fontId="3" fillId="4" borderId="0" pivotButton="0" quotePrefix="0" xfId="0"/>
    <xf numFmtId="0" fontId="9" fillId="0" borderId="0" applyAlignment="1" pivotButton="0" quotePrefix="0" xfId="0">
      <alignment horizontal="right"/>
    </xf>
    <xf numFmtId="0" fontId="10" fillId="0" borderId="0" pivotButton="0" quotePrefix="0" xfId="0"/>
    <xf numFmtId="3" fontId="4" fillId="0" borderId="0" pivotButton="0" quotePrefix="0" xfId="0"/>
    <xf numFmtId="0" fontId="3" fillId="4" borderId="0" pivotButton="0" quotePrefix="0" xfId="0"/>
    <xf numFmtId="165" fontId="4" fillId="0" borderId="0" pivotButton="0" quotePrefix="0" xfId="0"/>
    <xf numFmtId="2" fontId="4" fillId="0" borderId="0" pivotButton="0" quotePrefix="0" xfId="0"/>
    <xf numFmtId="165" fontId="3" fillId="4" borderId="0" pivotButton="0" quotePrefix="0" xfId="0"/>
    <xf numFmtId="0" fontId="9" fillId="0" borderId="0" pivotButton="0" quotePrefix="0" xfId="0"/>
    <xf numFmtId="0" fontId="11" fillId="0" borderId="0" pivotButton="0" quotePrefix="0" xfId="0"/>
    <xf numFmtId="3" fontId="6" fillId="2" borderId="0" applyAlignment="1" pivotButton="0" quotePrefix="0" xfId="0">
      <alignment horizontal="center"/>
    </xf>
    <xf numFmtId="164" fontId="4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omments/comment1.xml><?xml version="1.0" encoding="utf-8"?>
<comments xmlns="http://schemas.openxmlformats.org/spreadsheetml/2006/main">
  <authors>
    <author>model</author>
  </authors>
  <commentList>
    <comment ref="B4" authorId="0" shapeId="0">
      <text>
        <t>Blended from cited per-service pricing (jump ~$70, tire ~$65, fuel ~$60, lockout ~$75, tow ~$130).</t>
      </text>
    </comment>
    <comment ref="B5" authorId="0" shapeId="0">
      <text>
        <t>Marketplace take rate; Uber/DoorDash-like. Lever.</t>
      </text>
    </comment>
    <comment ref="B13" authorId="0" shapeId="0">
      <text>
        <t>B2B/fleet dispatch begins Phase 2 (Year 3).</t>
      </text>
    </comment>
    <comment ref="B17" authorId="0" shapeId="0">
      <text>
        <t>Total seed raise. Lever — change and Use of Funds recalculates.</t>
      </text>
    </comment>
    <comment ref="B26" authorId="0" shapeId="0">
      <text>
        <t>Source: FHWA Highway Statistics 2024.</t>
      </text>
    </comment>
    <comment ref="B27" authorId="0" shapeId="0">
      <text>
        <t>Source: Agero/industry ~69M breakdowns per year.</t>
      </text>
    </comment>
    <comment ref="B34" authorId="0" shapeId="0">
      <text>
        <t>Illustrative only. Valuation is set by negotiation with investors — not advice.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2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78" customWidth="1" min="2" max="2"/>
  </cols>
  <sheetData>
    <row r="1">
      <c r="A1" s="1" t="inlineStr">
        <is>
          <t>RoadsideOtto — Financial Model</t>
        </is>
      </c>
    </row>
    <row r="2">
      <c r="A2" s="2" t="inlineStr">
        <is>
          <t>On-demand roadside assistance  ·  Seed Round 2026  ·  Confidential</t>
        </is>
      </c>
    </row>
    <row r="4">
      <c r="A4" s="3" t="inlineStr">
        <is>
          <t>How to use this model</t>
        </is>
      </c>
      <c r="B4" s="4" t="inlineStr"/>
    </row>
    <row r="5">
      <c r="A5" s="4" t="inlineStr">
        <is>
          <t>This workbook is fully formula-driven. Edit only the highlighted input cells and every tab recalculates.</t>
        </is>
      </c>
      <c r="B5" s="4" t="inlineStr"/>
    </row>
    <row r="6">
      <c r="A6" s="4" t="inlineStr"/>
      <c r="B6" s="4" t="inlineStr"/>
    </row>
    <row r="7">
      <c r="A7" s="3" t="inlineStr">
        <is>
          <t>Legend</t>
        </is>
      </c>
      <c r="B7" s="4" t="inlineStr">
        <is>
          <t>Meaning</t>
        </is>
      </c>
    </row>
    <row r="8">
      <c r="A8" s="4" t="inlineStr">
        <is>
          <t>Blue text on yellow fill</t>
        </is>
      </c>
      <c r="B8" s="4" t="inlineStr">
        <is>
          <t>Editable input / assumption — change these</t>
        </is>
      </c>
    </row>
    <row r="9">
      <c r="A9" s="4" t="inlineStr">
        <is>
          <t>Black text</t>
        </is>
      </c>
      <c r="B9" s="4" t="inlineStr">
        <is>
          <t>Calculated by formula — do not overwrite</t>
        </is>
      </c>
    </row>
    <row r="10">
      <c r="A10" s="4" t="inlineStr">
        <is>
          <t>Green text</t>
        </is>
      </c>
      <c r="B10" s="4" t="inlineStr">
        <is>
          <t>Pulled from another tab</t>
        </is>
      </c>
    </row>
    <row r="11">
      <c r="A11" s="4" t="inlineStr"/>
      <c r="B11" s="4" t="inlineStr"/>
    </row>
    <row r="12">
      <c r="A12" s="3" t="inlineStr">
        <is>
          <t>Tabs</t>
        </is>
      </c>
      <c r="B12" s="4" t="inlineStr"/>
    </row>
    <row r="13">
      <c r="A13" s="4" t="inlineStr">
        <is>
          <t>Assumptions</t>
        </is>
      </c>
      <c r="B13" s="4" t="inlineStr">
        <is>
          <t>All input levers: pricing, take rate, volumes, opex, the seed ask, market &amp; dilution inputs</t>
        </is>
      </c>
    </row>
    <row r="14">
      <c r="A14" s="4" t="inlineStr">
        <is>
          <t>Unit Economics</t>
        </is>
      </c>
      <c r="B14" s="4" t="inlineStr">
        <is>
          <t>Per-service economics for driver, provider and platform</t>
        </is>
      </c>
    </row>
    <row r="15">
      <c r="A15" s="4" t="inlineStr">
        <is>
          <t>Projections</t>
        </is>
      </c>
      <c r="B15" s="4" t="inlineStr">
        <is>
          <t>3-year P&amp;L (revenue build, opex, net income, cumulative burn)</t>
        </is>
      </c>
    </row>
    <row r="16">
      <c r="A16" s="4" t="inlineStr">
        <is>
          <t>Use of Funds</t>
        </is>
      </c>
      <c r="B16" s="4" t="inlineStr">
        <is>
          <t>Seed allocation — recalculates from the ask and the % splits</t>
        </is>
      </c>
    </row>
    <row r="17">
      <c r="A17" s="4" t="inlineStr">
        <is>
          <t>Market Sizing</t>
        </is>
      </c>
      <c r="B17" s="4" t="inlineStr">
        <is>
          <t>TAM / SAM / SOM built bottom-up, with independent corroboration</t>
        </is>
      </c>
    </row>
    <row r="18">
      <c r="A18" s="4" t="inlineStr">
        <is>
          <t>Dilution</t>
        </is>
      </c>
      <c r="B18" s="4" t="inlineStr">
        <is>
          <t>Illustrative priced-round ownership scenarios (not investment advice)</t>
        </is>
      </c>
    </row>
    <row r="19">
      <c r="A19" s="4" t="inlineStr">
        <is>
          <t>Sensitivity</t>
        </is>
      </c>
      <c r="B19" s="4" t="inlineStr">
        <is>
          <t>Year-3 revenue across take-rate and volume scenarios</t>
        </is>
      </c>
    </row>
    <row r="20">
      <c r="A20" s="4" t="inlineStr"/>
      <c r="B20" s="4" t="inlineStr"/>
    </row>
    <row r="21">
      <c r="A21" s="4" t="inlineStr">
        <is>
          <t>Note</t>
        </is>
      </c>
      <c r="B21" s="4" t="inlineStr">
        <is>
          <t>Company projections are assumptions, not actuals. RoadsideOtto is pre-launch; no traction is claimed.</t>
        </is>
      </c>
    </row>
    <row r="22">
      <c r="A22" s="4" t="inlineStr">
        <is>
          <t>Market sources</t>
        </is>
      </c>
      <c r="B22" s="4" t="inlineStr">
        <is>
          <t>Grand View Research; FHWA 2024; Agero; Upwork/McKinsey; U.S. Census/Data USA — see Market Sizing tab.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4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5" customWidth="1" min="2" max="2"/>
    <col width="15" customWidth="1" min="3" max="3"/>
    <col width="15" customWidth="1" min="4" max="4"/>
  </cols>
  <sheetData>
    <row r="1">
      <c r="A1" s="5" t="inlineStr">
        <is>
          <t>Assumptions  (edit the highlighted cells)</t>
        </is>
      </c>
    </row>
    <row r="3">
      <c r="A3" s="6" t="inlineStr">
        <is>
          <t>Revenue drivers</t>
        </is>
      </c>
    </row>
    <row r="4">
      <c r="A4" s="7" t="inlineStr">
        <is>
          <t>Average gross booking (blended, $)</t>
        </is>
      </c>
      <c r="B4" s="8" t="n">
        <v>90</v>
      </c>
    </row>
    <row r="5">
      <c r="A5" s="7" t="inlineStr">
        <is>
          <t>Platform take rate (%)</t>
        </is>
      </c>
      <c r="B5" s="9" t="n">
        <v>0.2</v>
      </c>
    </row>
    <row r="6">
      <c r="A6" s="7" t="inlineStr">
        <is>
          <t>Payment processing (% of GMV)</t>
        </is>
      </c>
      <c r="B6" s="9" t="n">
        <v>0.03</v>
      </c>
    </row>
    <row r="7">
      <c r="A7" s="7" t="inlineStr">
        <is>
          <t>Otto+ membership fee ($/yr)</t>
        </is>
      </c>
      <c r="B7" s="8" t="n">
        <v>59</v>
      </c>
    </row>
    <row r="9">
      <c r="A9" s="6" t="inlineStr">
        <is>
          <t>Per-year operating drivers</t>
        </is>
      </c>
    </row>
    <row r="10">
      <c r="A10" s="10" t="inlineStr">
        <is>
          <t>Driver</t>
        </is>
      </c>
      <c r="B10" s="10" t="inlineStr">
        <is>
          <t>Year 1</t>
        </is>
      </c>
      <c r="C10" s="10" t="inlineStr">
        <is>
          <t>Year 2</t>
        </is>
      </c>
      <c r="D10" s="10" t="inlineStr">
        <is>
          <t>Year 3</t>
        </is>
      </c>
    </row>
    <row r="11">
      <c r="A11" s="7" t="inlineStr">
        <is>
          <t>Completed services</t>
        </is>
      </c>
      <c r="B11" s="11" t="n">
        <v>4000</v>
      </c>
      <c r="C11" s="11" t="n">
        <v>22000</v>
      </c>
      <c r="D11" s="11" t="n">
        <v>70000</v>
      </c>
    </row>
    <row r="12">
      <c r="A12" s="7" t="inlineStr">
        <is>
          <t>Otto+ members (avg active)</t>
        </is>
      </c>
      <c r="B12" s="11" t="n">
        <v>800</v>
      </c>
      <c r="C12" s="11" t="n">
        <v>4000</v>
      </c>
      <c r="D12" s="11" t="n">
        <v>12000</v>
      </c>
    </row>
    <row r="13">
      <c r="A13" s="7" t="inlineStr">
        <is>
          <t>B2B / fleet revenue ($)</t>
        </is>
      </c>
      <c r="B13" s="8" t="n">
        <v>0</v>
      </c>
      <c r="C13" s="8" t="n">
        <v>0</v>
      </c>
      <c r="D13" s="8" t="n">
        <v>200000</v>
      </c>
    </row>
    <row r="14">
      <c r="A14" s="7" t="inlineStr">
        <is>
          <t>Operating expenses ($)</t>
        </is>
      </c>
      <c r="B14" s="8" t="n">
        <v>780000</v>
      </c>
      <c r="C14" s="8" t="n">
        <v>1150000</v>
      </c>
      <c r="D14" s="8" t="n">
        <v>2000000</v>
      </c>
    </row>
    <row r="16">
      <c r="A16" s="6" t="inlineStr">
        <is>
          <t>Funding &amp; use of funds</t>
        </is>
      </c>
    </row>
    <row r="17">
      <c r="A17" s="7" t="inlineStr">
        <is>
          <t>Seed ask ($)</t>
        </is>
      </c>
      <c r="B17" s="8" t="n">
        <v>1500000</v>
      </c>
    </row>
    <row r="18">
      <c r="A18" s="7" t="inlineStr">
        <is>
          <t>Growth &amp; marketplace acquisition</t>
        </is>
      </c>
      <c r="B18" s="9" t="n">
        <v>0.38</v>
      </c>
    </row>
    <row r="19">
      <c r="A19" s="7" t="inlineStr">
        <is>
          <t>Product &amp; engineering</t>
        </is>
      </c>
      <c r="B19" s="9" t="n">
        <v>0.3</v>
      </c>
    </row>
    <row r="20">
      <c r="A20" s="7" t="inlineStr">
        <is>
          <t>Operations &amp; market expansion</t>
        </is>
      </c>
      <c r="B20" s="9" t="n">
        <v>0.17</v>
      </c>
    </row>
    <row r="21">
      <c r="A21" s="7" t="inlineStr">
        <is>
          <t>Trust &amp; safety (checks, insurance)</t>
        </is>
      </c>
      <c r="B21" s="9" t="n">
        <v>0.1</v>
      </c>
    </row>
    <row r="22">
      <c r="A22" s="7" t="inlineStr">
        <is>
          <t>G&amp;A / legal / compliance</t>
        </is>
      </c>
      <c r="B22" s="9" t="n">
        <v>0.05</v>
      </c>
    </row>
    <row r="23">
      <c r="A23" s="7" t="inlineStr">
        <is>
          <t>Use-of-funds check (should = 100%)</t>
        </is>
      </c>
      <c r="B23" s="12">
        <f>SUM(B18:B22)</f>
        <v/>
      </c>
    </row>
    <row r="25">
      <c r="A25" s="6" t="inlineStr">
        <is>
          <t>Market inputs</t>
        </is>
      </c>
    </row>
    <row r="26">
      <c r="A26" s="7" t="inlineStr">
        <is>
          <t>U.S. registered vehicles</t>
        </is>
      </c>
      <c r="B26" s="11" t="n">
        <v>297500000</v>
      </c>
    </row>
    <row r="27">
      <c r="A27" s="7" t="inlineStr">
        <is>
          <t>U.S. roadside events / yr</t>
        </is>
      </c>
      <c r="B27" s="11" t="n">
        <v>69000000</v>
      </c>
    </row>
    <row r="28">
      <c r="A28" s="7" t="inlineStr">
        <is>
          <t>Average service value — market ($)</t>
        </is>
      </c>
      <c r="B28" s="8" t="n">
        <v>90</v>
      </c>
    </row>
    <row r="29">
      <c r="A29" s="7" t="inlineStr">
        <is>
          <t>Houston MSA vehicles</t>
        </is>
      </c>
      <c r="B29" s="11" t="n">
        <v>5300000</v>
      </c>
    </row>
    <row r="30">
      <c r="A30" s="7" t="inlineStr">
        <is>
          <t>SAM: share of U.S. vehicles (%)</t>
        </is>
      </c>
      <c r="B30" s="9" t="n">
        <v>0.3</v>
      </c>
    </row>
    <row r="32">
      <c r="A32" s="6" t="inlineStr">
        <is>
          <t>Dilution scenarios (illustrative)</t>
        </is>
      </c>
    </row>
    <row r="33">
      <c r="A33" s="10" t="inlineStr">
        <is>
          <t>Input</t>
        </is>
      </c>
      <c r="B33" s="10" t="inlineStr">
        <is>
          <t>Low</t>
        </is>
      </c>
      <c r="C33" s="10" t="inlineStr">
        <is>
          <t>Base</t>
        </is>
      </c>
      <c r="D33" s="10" t="inlineStr">
        <is>
          <t>High</t>
        </is>
      </c>
    </row>
    <row r="34">
      <c r="A34" s="7" t="inlineStr">
        <is>
          <t>Post-money valuation ($)</t>
        </is>
      </c>
      <c r="B34" s="8" t="n">
        <v>6000000</v>
      </c>
      <c r="C34" s="8" t="n">
        <v>7500000</v>
      </c>
      <c r="D34" s="8" t="n">
        <v>9000000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6" customWidth="1" min="2" max="2"/>
  </cols>
  <sheetData>
    <row r="1">
      <c r="A1" s="5" t="inlineStr">
        <is>
          <t>Unit Economics — per completed service</t>
        </is>
      </c>
    </row>
    <row r="3">
      <c r="A3" s="10" t="inlineStr">
        <is>
          <t>Line item</t>
        </is>
      </c>
      <c r="B3" s="10" t="inlineStr">
        <is>
          <t>Amount</t>
        </is>
      </c>
    </row>
    <row r="4">
      <c r="A4" s="7" t="inlineStr">
        <is>
          <t>Consumer pays (avg gross booking)</t>
        </is>
      </c>
      <c r="B4" s="13">
        <f>Assumptions!B4</f>
        <v/>
      </c>
    </row>
    <row r="5">
      <c r="A5" s="7" t="inlineStr">
        <is>
          <t>Provider earnings (1 − take)</t>
        </is>
      </c>
      <c r="B5" s="14">
        <f>Assumptions!B4*(1-Assumptions!B5)</f>
        <v/>
      </c>
    </row>
    <row r="6">
      <c r="A6" s="7" t="inlineStr">
        <is>
          <t>RoadsideOtto take</t>
        </is>
      </c>
      <c r="B6" s="15">
        <f>Assumptions!B4*Assumptions!B5</f>
        <v/>
      </c>
    </row>
    <row r="7">
      <c r="A7" s="7" t="inlineStr">
        <is>
          <t>Payment processing</t>
        </is>
      </c>
      <c r="B7" s="14">
        <f>-Assumptions!B4*Assumptions!B6</f>
        <v/>
      </c>
    </row>
    <row r="8">
      <c r="A8" s="6" t="inlineStr">
        <is>
          <t>Net contribution to platform</t>
        </is>
      </c>
      <c r="B8" s="16">
        <f>B6+B7</f>
        <v/>
      </c>
    </row>
    <row r="10">
      <c r="A10" s="6" t="inlineStr">
        <is>
          <t>Provider earnings / active hour</t>
        </is>
      </c>
    </row>
    <row r="11">
      <c r="A11" s="7" t="inlineStr">
        <is>
          <t>Low (≈1.3 jobs/hr)</t>
        </is>
      </c>
      <c r="B11" s="14">
        <f>B5*1.3</f>
        <v/>
      </c>
    </row>
    <row r="12">
      <c r="A12" s="7" t="inlineStr">
        <is>
          <t>High (≈2 jobs/hr)</t>
        </is>
      </c>
      <c r="B12" s="14">
        <f>B5*2</f>
        <v/>
      </c>
    </row>
    <row r="13">
      <c r="A13" s="7" t="inlineStr">
        <is>
          <t>Rideshare/delivery benchmark</t>
        </is>
      </c>
      <c r="B13" s="17" t="inlineStr">
        <is>
          <t>$17–$24 / hr</t>
        </is>
      </c>
    </row>
    <row r="14">
      <c r="A14" s="18" t="inlineStr">
        <is>
          <t>Providers can earn well above gig benchmarks — the core supply wedge.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</cols>
  <sheetData>
    <row r="1">
      <c r="A1" s="5" t="inlineStr">
        <is>
          <t>3-Year Projections (P&amp;L)</t>
        </is>
      </c>
    </row>
    <row r="3">
      <c r="A3" s="10" t="inlineStr">
        <is>
          <t>($ unless noted)</t>
        </is>
      </c>
      <c r="B3" s="10" t="inlineStr">
        <is>
          <t>Year 1</t>
        </is>
      </c>
      <c r="C3" s="10" t="inlineStr">
        <is>
          <t>Year 2</t>
        </is>
      </c>
      <c r="D3" s="10" t="inlineStr">
        <is>
          <t>Year 3</t>
        </is>
      </c>
    </row>
    <row r="4">
      <c r="A4" s="7" t="inlineStr">
        <is>
          <t>Completed services</t>
        </is>
      </c>
      <c r="B4" s="19">
        <f>Assumptions!B11</f>
        <v/>
      </c>
      <c r="C4" s="19">
        <f>Assumptions!C11</f>
        <v/>
      </c>
      <c r="D4" s="19">
        <f>Assumptions!D11</f>
        <v/>
      </c>
    </row>
    <row r="5">
      <c r="A5" s="7" t="inlineStr">
        <is>
          <t>Gross bookings (GMV)</t>
        </is>
      </c>
      <c r="B5" s="14">
        <f>B4*Assumptions!$B$4</f>
        <v/>
      </c>
      <c r="C5" s="14">
        <f>C4*Assumptions!$B$4</f>
        <v/>
      </c>
      <c r="D5" s="14">
        <f>D4*Assumptions!$B$4</f>
        <v/>
      </c>
    </row>
    <row r="6">
      <c r="A6" s="7" t="inlineStr">
        <is>
          <t>Platform revenue (take)</t>
        </is>
      </c>
      <c r="B6" s="14">
        <f>B5*Assumptions!$B$5</f>
        <v/>
      </c>
      <c r="C6" s="14">
        <f>C5*Assumptions!$B$5</f>
        <v/>
      </c>
      <c r="D6" s="14">
        <f>D5*Assumptions!$B$5</f>
        <v/>
      </c>
    </row>
    <row r="7">
      <c r="A7" s="7" t="inlineStr">
        <is>
          <t>Otto+ membership</t>
        </is>
      </c>
      <c r="B7" s="14">
        <f>Assumptions!B12*Assumptions!$B$7</f>
        <v/>
      </c>
      <c r="C7" s="14">
        <f>Assumptions!C12*Assumptions!$B$7</f>
        <v/>
      </c>
      <c r="D7" s="14">
        <f>Assumptions!D12*Assumptions!$B$7</f>
        <v/>
      </c>
    </row>
    <row r="8">
      <c r="A8" s="7" t="inlineStr">
        <is>
          <t>B2B / fleet</t>
        </is>
      </c>
      <c r="B8" s="14">
        <f>Assumptions!B13</f>
        <v/>
      </c>
      <c r="C8" s="14">
        <f>Assumptions!C13</f>
        <v/>
      </c>
      <c r="D8" s="14">
        <f>Assumptions!D13</f>
        <v/>
      </c>
    </row>
    <row r="9">
      <c r="A9" s="20" t="inlineStr">
        <is>
          <t>Total revenue</t>
        </is>
      </c>
      <c r="B9" s="16">
        <f>B6+B7+B8</f>
        <v/>
      </c>
      <c r="C9" s="16">
        <f>C6+C7+C8</f>
        <v/>
      </c>
      <c r="D9" s="16">
        <f>D6+D7+D8</f>
        <v/>
      </c>
    </row>
    <row r="10">
      <c r="A10" s="7" t="inlineStr">
        <is>
          <t>Operating expenses</t>
        </is>
      </c>
      <c r="B10" s="14">
        <f>Assumptions!B14</f>
        <v/>
      </c>
      <c r="C10" s="14">
        <f>Assumptions!C14</f>
        <v/>
      </c>
      <c r="D10" s="14">
        <f>Assumptions!D14</f>
        <v/>
      </c>
    </row>
    <row r="11">
      <c r="A11" s="20" t="inlineStr">
        <is>
          <t>Net income (loss)</t>
        </is>
      </c>
      <c r="B11" s="16">
        <f>B9-B10</f>
        <v/>
      </c>
      <c r="C11" s="16">
        <f>C9-C10</f>
        <v/>
      </c>
      <c r="D11" s="16">
        <f>D9-D10</f>
        <v/>
      </c>
    </row>
    <row r="12">
      <c r="A12" s="7" t="inlineStr">
        <is>
          <t>Cumulative net</t>
        </is>
      </c>
      <c r="B12" s="14">
        <f>B11</f>
        <v/>
      </c>
      <c r="C12" s="14">
        <f>B12+C11</f>
        <v/>
      </c>
      <c r="D12" s="14">
        <f>C12+D11</f>
        <v/>
      </c>
    </row>
    <row r="13">
      <c r="A13" s="7" t="inlineStr">
        <is>
          <t>Net margin</t>
        </is>
      </c>
      <c r="B13" s="21">
        <f>IFERROR(B11/B9,0)</f>
        <v/>
      </c>
      <c r="C13" s="21">
        <f>IFERROR(C11/C9,0)</f>
        <v/>
      </c>
      <c r="D13" s="21">
        <f>IFERROR(D11/D9,0)</f>
        <v/>
      </c>
    </row>
    <row r="15">
      <c r="A15" s="6" t="inlineStr">
        <is>
          <t>GMV &amp; revenue in $M (reference)</t>
        </is>
      </c>
    </row>
    <row r="16">
      <c r="A16" s="7" t="inlineStr">
        <is>
          <t>Total revenue ($M)</t>
        </is>
      </c>
      <c r="B16" s="22">
        <f>B9/1000000</f>
        <v/>
      </c>
      <c r="C16" s="22">
        <f>C9/1000000</f>
        <v/>
      </c>
      <c r="D16" s="22">
        <f>D9/1000000</f>
        <v/>
      </c>
    </row>
    <row r="17">
      <c r="A17" s="7" t="inlineStr">
        <is>
          <t>Net income ($M)</t>
        </is>
      </c>
      <c r="B17" s="22">
        <f>B11/1000000</f>
        <v/>
      </c>
      <c r="C17" s="22">
        <f>C11/1000000</f>
        <v/>
      </c>
      <c r="D17" s="22">
        <f>D11/1000000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3" customWidth="1" min="2" max="2"/>
    <col width="15" customWidth="1" min="3" max="3"/>
  </cols>
  <sheetData>
    <row r="1">
      <c r="A1" s="5" t="inlineStr">
        <is>
          <t>Use of Funds</t>
        </is>
      </c>
    </row>
    <row r="3">
      <c r="A3" s="7" t="inlineStr">
        <is>
          <t>Seed ask</t>
        </is>
      </c>
      <c r="B3" s="13">
        <f>Assumptions!B17</f>
        <v/>
      </c>
    </row>
    <row r="5">
      <c r="A5" s="10" t="inlineStr">
        <is>
          <t>Category</t>
        </is>
      </c>
      <c r="B5" s="10" t="inlineStr">
        <is>
          <t>Allocation</t>
        </is>
      </c>
      <c r="C5" s="10" t="inlineStr">
        <is>
          <t>Amount</t>
        </is>
      </c>
    </row>
    <row r="6">
      <c r="A6" s="7" t="inlineStr">
        <is>
          <t>Growth &amp; marketplace acquisition</t>
        </is>
      </c>
      <c r="B6" s="21">
        <f>Assumptions!B18</f>
        <v/>
      </c>
      <c r="C6" s="14">
        <f>Assumptions!B18*$B$3</f>
        <v/>
      </c>
    </row>
    <row r="7">
      <c r="A7" s="7" t="inlineStr">
        <is>
          <t>Product &amp; engineering</t>
        </is>
      </c>
      <c r="B7" s="21">
        <f>Assumptions!B19</f>
        <v/>
      </c>
      <c r="C7" s="14">
        <f>Assumptions!B19*$B$3</f>
        <v/>
      </c>
    </row>
    <row r="8">
      <c r="A8" s="7" t="inlineStr">
        <is>
          <t>Operations &amp; market expansion</t>
        </is>
      </c>
      <c r="B8" s="21">
        <f>Assumptions!B20</f>
        <v/>
      </c>
      <c r="C8" s="14">
        <f>Assumptions!B20*$B$3</f>
        <v/>
      </c>
    </row>
    <row r="9">
      <c r="A9" s="7" t="inlineStr">
        <is>
          <t>Trust &amp; safety (checks, insurance)</t>
        </is>
      </c>
      <c r="B9" s="21">
        <f>Assumptions!B21</f>
        <v/>
      </c>
      <c r="C9" s="14">
        <f>Assumptions!B21*$B$3</f>
        <v/>
      </c>
    </row>
    <row r="10">
      <c r="A10" s="7" t="inlineStr">
        <is>
          <t>G&amp;A / legal / compliance</t>
        </is>
      </c>
      <c r="B10" s="21">
        <f>Assumptions!B22</f>
        <v/>
      </c>
      <c r="C10" s="14">
        <f>Assumptions!B22*$B$3</f>
        <v/>
      </c>
    </row>
    <row r="11">
      <c r="A11" s="20" t="inlineStr">
        <is>
          <t>Total</t>
        </is>
      </c>
      <c r="B11" s="23">
        <f>SUM(B6:B10)</f>
        <v/>
      </c>
      <c r="C11" s="16">
        <f>SUM(C6:C10)</f>
        <v/>
      </c>
    </row>
    <row r="13">
      <c r="A13" s="7" t="inlineStr">
        <is>
          <t>Runway target</t>
        </is>
      </c>
      <c r="B13" s="24" t="inlineStr">
        <is>
          <t>18–24 months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2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20" customWidth="1" min="3" max="3"/>
  </cols>
  <sheetData>
    <row r="1">
      <c r="A1" s="5" t="inlineStr">
        <is>
          <t>Market Sizing — bottom-up</t>
        </is>
      </c>
    </row>
    <row r="3">
      <c r="A3" s="7" t="inlineStr">
        <is>
          <t>Annual event rate (events ÷ vehicles)</t>
        </is>
      </c>
      <c r="B3" s="21">
        <f>Assumptions!B27/Assumptions!B26</f>
        <v/>
      </c>
    </row>
    <row r="5">
      <c r="A5" s="10" t="inlineStr">
        <is>
          <t>Layer</t>
        </is>
      </c>
      <c r="B5" s="10" t="inlineStr">
        <is>
          <t>Size</t>
        </is>
      </c>
      <c r="C5" s="10" t="inlineStr">
        <is>
          <t>Build</t>
        </is>
      </c>
    </row>
    <row r="6">
      <c r="A6" s="7" t="inlineStr">
        <is>
          <t>TAM — U.S. roadside</t>
        </is>
      </c>
      <c r="B6" s="15">
        <f>Assumptions!B27*Assumptions!B28</f>
        <v/>
      </c>
      <c r="C6" s="7" t="inlineStr">
        <is>
          <t>69M events × avg service value</t>
        </is>
      </c>
    </row>
    <row r="7">
      <c r="A7" s="7" t="inlineStr">
        <is>
          <t>SAM — Sunbelt / car-dependent metros</t>
        </is>
      </c>
      <c r="B7" s="15">
        <f>Assumptions!B30*B6</f>
        <v/>
      </c>
      <c r="C7" s="7" t="inlineStr">
        <is>
          <t>≈30% of U.S. vehicle base</t>
        </is>
      </c>
    </row>
    <row r="8">
      <c r="A8" s="7" t="inlineStr">
        <is>
          <t>SOM — Houston beachhead</t>
        </is>
      </c>
      <c r="B8" s="15">
        <f>Assumptions!B29*B3*Assumptions!B28</f>
        <v/>
      </c>
      <c r="C8" s="7" t="inlineStr">
        <is>
          <t>Houston vehicles × event rate × avg</t>
        </is>
      </c>
    </row>
    <row r="10">
      <c r="A10" s="6" t="inlineStr">
        <is>
          <t>Corroboration</t>
        </is>
      </c>
    </row>
    <row r="11">
      <c r="A11" s="7" t="inlineStr">
        <is>
          <t>Independent U.S. estimate (Grand View, 2025)</t>
        </is>
      </c>
      <c r="B11" s="8" t="n">
        <v>6200000000</v>
      </c>
    </row>
    <row r="12">
      <c r="A12" s="7" t="inlineStr">
        <is>
          <t>Bottom-up vs independent (variance)</t>
        </is>
      </c>
      <c r="B12" s="21">
        <f>IFERROR(B6/B11-1,0)</f>
        <v/>
      </c>
    </row>
    <row r="14">
      <c r="A14" s="6" t="inlineStr">
        <is>
          <t>Houston penetration (GMV ÷ SOM)</t>
        </is>
      </c>
    </row>
    <row r="15">
      <c r="A15" s="10" t="inlineStr">
        <is>
          <t>Year</t>
        </is>
      </c>
      <c r="B15" s="10" t="inlineStr">
        <is>
          <t>GMV</t>
        </is>
      </c>
      <c r="C15" s="10" t="inlineStr">
        <is>
          <t>% of Houston SOM</t>
        </is>
      </c>
    </row>
    <row r="16">
      <c r="A16" s="7" t="inlineStr">
        <is>
          <t>Year 1</t>
        </is>
      </c>
      <c r="B16" s="14">
        <f>Projections!B5</f>
        <v/>
      </c>
      <c r="C16" s="21">
        <f>IFERROR(Projections!B5/$B$8,0)</f>
        <v/>
      </c>
    </row>
    <row r="17">
      <c r="A17" s="7" t="inlineStr">
        <is>
          <t>Year 2</t>
        </is>
      </c>
      <c r="B17" s="14">
        <f>Projections!C5</f>
        <v/>
      </c>
      <c r="C17" s="21">
        <f>IFERROR(Projections!C5/$B$8,0)</f>
        <v/>
      </c>
    </row>
    <row r="18">
      <c r="A18" s="7" t="inlineStr">
        <is>
          <t>Year 3</t>
        </is>
      </c>
      <c r="B18" s="14">
        <f>Projections!D5</f>
        <v/>
      </c>
      <c r="C18" s="21">
        <f>IFERROR(Projections!D5/$B$8,0)</f>
        <v/>
      </c>
    </row>
    <row r="20">
      <c r="A20" s="25" t="inlineStr">
        <is>
          <t>Sources: Grand View Research (US $6.2B, 2025); Fortune Business Insights ($7.7B); Allied Market Research (global $32B); FHWA 2024; U.S. Census/Data USA (Houston).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9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</cols>
  <sheetData>
    <row r="1">
      <c r="A1" s="5" t="inlineStr">
        <is>
          <t>Illustrative Dilution (priced round)</t>
        </is>
      </c>
    </row>
    <row r="2">
      <c r="A2" s="18" t="inlineStr">
        <is>
          <t>Illustrative mechanics only — valuation is set by negotiation with investors. Not investment advice.</t>
        </is>
      </c>
    </row>
    <row r="4">
      <c r="A4" s="10" t="inlineStr">
        <is>
          <t>Metric</t>
        </is>
      </c>
      <c r="B4" s="10" t="inlineStr">
        <is>
          <t>Low</t>
        </is>
      </c>
      <c r="C4" s="10" t="inlineStr">
        <is>
          <t>Base</t>
        </is>
      </c>
      <c r="D4" s="10" t="inlineStr">
        <is>
          <t>High</t>
        </is>
      </c>
    </row>
    <row r="5">
      <c r="A5" s="7" t="inlineStr">
        <is>
          <t>Seed raise ($)</t>
        </is>
      </c>
      <c r="B5" s="14">
        <f>Assumptions!$B$17</f>
        <v/>
      </c>
      <c r="C5" s="14">
        <f>Assumptions!$B$17</f>
        <v/>
      </c>
      <c r="D5" s="14">
        <f>Assumptions!$B$17</f>
        <v/>
      </c>
    </row>
    <row r="6">
      <c r="A6" s="7" t="inlineStr">
        <is>
          <t>Post-money valuation ($)</t>
        </is>
      </c>
      <c r="B6" s="13">
        <f>Assumptions!B34</f>
        <v/>
      </c>
      <c r="C6" s="13">
        <f>Assumptions!C34</f>
        <v/>
      </c>
      <c r="D6" s="13">
        <f>Assumptions!D34</f>
        <v/>
      </c>
    </row>
    <row r="7">
      <c r="A7" s="7" t="inlineStr">
        <is>
          <t>Pre-money valuation ($)</t>
        </is>
      </c>
      <c r="B7" s="14">
        <f>B6-B5</f>
        <v/>
      </c>
      <c r="C7" s="14">
        <f>C6-C5</f>
        <v/>
      </c>
      <c r="D7" s="14">
        <f>D6-D5</f>
        <v/>
      </c>
    </row>
    <row r="8">
      <c r="A8" s="7" t="inlineStr">
        <is>
          <t>Investor ownership (%)</t>
        </is>
      </c>
      <c r="B8" s="12">
        <f>IFERROR(B5/B6,0)</f>
        <v/>
      </c>
      <c r="C8" s="12">
        <f>IFERROR(C5/C6,0)</f>
        <v/>
      </c>
      <c r="D8" s="12">
        <f>IFERROR(D5/D6,0)</f>
        <v/>
      </c>
    </row>
    <row r="9">
      <c r="A9" s="7" t="inlineStr">
        <is>
          <t>Founders/existing after (%)</t>
        </is>
      </c>
      <c r="B9" s="21">
        <f>1-B8</f>
        <v/>
      </c>
      <c r="C9" s="21">
        <f>1-C8</f>
        <v/>
      </c>
      <c r="D9" s="21">
        <f>1-D8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5" t="inlineStr">
        <is>
          <t>Year-3 Total Revenue — Sensitivity</t>
        </is>
      </c>
    </row>
    <row r="2">
      <c r="A2" s="18" t="inlineStr">
        <is>
          <t>Rows = platform take rate · Columns = Year-3 completed services. Membership &amp; B2B held at assumption values.</t>
        </is>
      </c>
    </row>
    <row r="4">
      <c r="A4" s="10" t="inlineStr">
        <is>
          <t>Take ↓  /  Services →</t>
        </is>
      </c>
      <c r="B4" s="26" t="n">
        <v>50000</v>
      </c>
      <c r="C4" s="26" t="n">
        <v>60000</v>
      </c>
      <c r="D4" s="26" t="n">
        <v>70000</v>
      </c>
      <c r="E4" s="26" t="n">
        <v>85000</v>
      </c>
      <c r="F4" s="26" t="n">
        <v>100000</v>
      </c>
    </row>
    <row r="5">
      <c r="A5" s="9" t="n">
        <v>0.15</v>
      </c>
      <c r="B5" s="14">
        <f>B$4*Assumptions!$B$4*$A5+Assumptions!$D$12*Assumptions!$B$7+Assumptions!$D$13</f>
        <v/>
      </c>
      <c r="C5" s="14">
        <f>C$4*Assumptions!$B$4*$A5+Assumptions!$D$12*Assumptions!$B$7+Assumptions!$D$13</f>
        <v/>
      </c>
      <c r="D5" s="14">
        <f>D$4*Assumptions!$B$4*$A5+Assumptions!$D$12*Assumptions!$B$7+Assumptions!$D$13</f>
        <v/>
      </c>
      <c r="E5" s="14">
        <f>E$4*Assumptions!$B$4*$A5+Assumptions!$D$12*Assumptions!$B$7+Assumptions!$D$13</f>
        <v/>
      </c>
      <c r="F5" s="14">
        <f>F$4*Assumptions!$B$4*$A5+Assumptions!$D$12*Assumptions!$B$7+Assumptions!$D$13</f>
        <v/>
      </c>
    </row>
    <row r="6">
      <c r="A6" s="9" t="n">
        <v>0.18</v>
      </c>
      <c r="B6" s="14">
        <f>B$4*Assumptions!$B$4*$A6+Assumptions!$D$12*Assumptions!$B$7+Assumptions!$D$13</f>
        <v/>
      </c>
      <c r="C6" s="14">
        <f>C$4*Assumptions!$B$4*$A6+Assumptions!$D$12*Assumptions!$B$7+Assumptions!$D$13</f>
        <v/>
      </c>
      <c r="D6" s="14">
        <f>D$4*Assumptions!$B$4*$A6+Assumptions!$D$12*Assumptions!$B$7+Assumptions!$D$13</f>
        <v/>
      </c>
      <c r="E6" s="14">
        <f>E$4*Assumptions!$B$4*$A6+Assumptions!$D$12*Assumptions!$B$7+Assumptions!$D$13</f>
        <v/>
      </c>
      <c r="F6" s="14">
        <f>F$4*Assumptions!$B$4*$A6+Assumptions!$D$12*Assumptions!$B$7+Assumptions!$D$13</f>
        <v/>
      </c>
    </row>
    <row r="7">
      <c r="A7" s="9" t="n">
        <v>0.2</v>
      </c>
      <c r="B7" s="14">
        <f>B$4*Assumptions!$B$4*$A7+Assumptions!$D$12*Assumptions!$B$7+Assumptions!$D$13</f>
        <v/>
      </c>
      <c r="C7" s="14">
        <f>C$4*Assumptions!$B$4*$A7+Assumptions!$D$12*Assumptions!$B$7+Assumptions!$D$13</f>
        <v/>
      </c>
      <c r="D7" s="27">
        <f>D$4*Assumptions!$B$4*$A7+Assumptions!$D$12*Assumptions!$B$7+Assumptions!$D$13</f>
        <v/>
      </c>
      <c r="E7" s="14">
        <f>E$4*Assumptions!$B$4*$A7+Assumptions!$D$12*Assumptions!$B$7+Assumptions!$D$13</f>
        <v/>
      </c>
      <c r="F7" s="14">
        <f>F$4*Assumptions!$B$4*$A7+Assumptions!$D$12*Assumptions!$B$7+Assumptions!$D$13</f>
        <v/>
      </c>
    </row>
    <row r="8">
      <c r="A8" s="9" t="n">
        <v>0.22</v>
      </c>
      <c r="B8" s="14">
        <f>B$4*Assumptions!$B$4*$A8+Assumptions!$D$12*Assumptions!$B$7+Assumptions!$D$13</f>
        <v/>
      </c>
      <c r="C8" s="14">
        <f>C$4*Assumptions!$B$4*$A8+Assumptions!$D$12*Assumptions!$B$7+Assumptions!$D$13</f>
        <v/>
      </c>
      <c r="D8" s="14">
        <f>D$4*Assumptions!$B$4*$A8+Assumptions!$D$12*Assumptions!$B$7+Assumptions!$D$13</f>
        <v/>
      </c>
      <c r="E8" s="14">
        <f>E$4*Assumptions!$B$4*$A8+Assumptions!$D$12*Assumptions!$B$7+Assumptions!$D$13</f>
        <v/>
      </c>
      <c r="F8" s="14">
        <f>F$4*Assumptions!$B$4*$A8+Assumptions!$D$12*Assumptions!$B$7+Assumptions!$D$13</f>
        <v/>
      </c>
    </row>
    <row r="9">
      <c r="A9" s="9" t="n">
        <v>0.25</v>
      </c>
      <c r="B9" s="14">
        <f>B$4*Assumptions!$B$4*$A9+Assumptions!$D$12*Assumptions!$B$7+Assumptions!$D$13</f>
        <v/>
      </c>
      <c r="C9" s="14">
        <f>C$4*Assumptions!$B$4*$A9+Assumptions!$D$12*Assumptions!$B$7+Assumptions!$D$13</f>
        <v/>
      </c>
      <c r="D9" s="14">
        <f>D$4*Assumptions!$B$4*$A9+Assumptions!$D$12*Assumptions!$B$7+Assumptions!$D$13</f>
        <v/>
      </c>
      <c r="E9" s="14">
        <f>E$4*Assumptions!$B$4*$A9+Assumptions!$D$12*Assumptions!$B$7+Assumptions!$D$13</f>
        <v/>
      </c>
      <c r="F9" s="14">
        <f>F$4*Assumptions!$B$4*$A9+Assumptions!$D$12*Assumptions!$B$7+Assumptions!$D$13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2026-07-21T17:20:25Z</dcterms:created>
  <dcterms:modified xmlns:dcterms="http://purl.org/dc/terms/" xmlns:xsi="http://www.w3.org/2001/XMLSchema-instance" xsi:type="dcterms:W3CDTF">2026-07-21T17:20:25Z</dcterms:modified>
</cp:coreProperties>
</file>